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0" windowWidth="13275" windowHeight="8925"/>
  </bookViews>
  <sheets>
    <sheet name="показ. ЖКХ." sheetId="1" r:id="rId1"/>
  </sheets>
  <definedNames>
    <definedName name="_xlnm.Print_Titles" localSheetId="0">'показ. ЖКХ.'!$7:$8</definedName>
    <definedName name="_xlnm.Print_Area" localSheetId="0">'показ. ЖКХ.'!$A$1:$M$76</definedName>
  </definedNames>
  <calcPr calcId="125725"/>
</workbook>
</file>

<file path=xl/calcChain.xml><?xml version="1.0" encoding="utf-8"?>
<calcChain xmlns="http://schemas.openxmlformats.org/spreadsheetml/2006/main">
  <c r="E27" i="1"/>
  <c r="M49"/>
  <c r="L49"/>
  <c r="K49"/>
  <c r="J49"/>
  <c r="F19"/>
  <c r="G19"/>
  <c r="H19"/>
  <c r="I19"/>
  <c r="J24" l="1"/>
  <c r="J19" s="1"/>
  <c r="M30"/>
  <c r="M27" s="1"/>
  <c r="L30"/>
  <c r="L27" s="1"/>
  <c r="M36"/>
  <c r="L36"/>
  <c r="K38"/>
  <c r="E38" s="1"/>
  <c r="K37"/>
  <c r="E37" s="1"/>
  <c r="K27"/>
  <c r="K36" l="1"/>
  <c r="K26" l="1"/>
  <c r="E36"/>
  <c r="M22" l="1"/>
  <c r="M19" s="1"/>
  <c r="L22"/>
  <c r="L19" s="1"/>
  <c r="K22"/>
  <c r="K19" s="1"/>
  <c r="E19" s="1"/>
  <c r="M54" l="1"/>
  <c r="M50"/>
  <c r="M26"/>
  <c r="M14"/>
  <c r="M9" s="1"/>
  <c r="M17" l="1"/>
  <c r="M76" s="1"/>
  <c r="E44"/>
  <c r="J50"/>
  <c r="I75" l="1"/>
  <c r="E75" s="1"/>
  <c r="I69"/>
  <c r="E74"/>
  <c r="E73"/>
  <c r="E70"/>
  <c r="E69"/>
  <c r="E68"/>
  <c r="I28"/>
  <c r="I26" s="1"/>
  <c r="E34"/>
  <c r="E15"/>
  <c r="J71" l="1"/>
  <c r="J54" s="1"/>
  <c r="L26"/>
  <c r="I71" l="1"/>
  <c r="E71" s="1"/>
  <c r="L54" l="1"/>
  <c r="L50"/>
  <c r="L14"/>
  <c r="L9" s="1"/>
  <c r="L17" l="1"/>
  <c r="L76" s="1"/>
  <c r="H46" l="1"/>
  <c r="H14"/>
  <c r="J26" l="1"/>
  <c r="I66" l="1"/>
  <c r="E66" s="1"/>
  <c r="I46"/>
  <c r="K14" l="1"/>
  <c r="J14"/>
  <c r="I14"/>
  <c r="G14"/>
  <c r="F14"/>
  <c r="E65"/>
  <c r="E64"/>
  <c r="E63"/>
  <c r="E62"/>
  <c r="H60"/>
  <c r="E60" s="1"/>
  <c r="H26"/>
  <c r="H54" l="1"/>
  <c r="G56"/>
  <c r="G54" s="1"/>
  <c r="F32"/>
  <c r="E32" s="1"/>
  <c r="E59"/>
  <c r="E58"/>
  <c r="E16"/>
  <c r="E25"/>
  <c r="F56"/>
  <c r="F54" s="1"/>
  <c r="G26"/>
  <c r="G49"/>
  <c r="G50"/>
  <c r="E35"/>
  <c r="E33"/>
  <c r="F50"/>
  <c r="F49" s="1"/>
  <c r="K54"/>
  <c r="K39"/>
  <c r="J39"/>
  <c r="I39"/>
  <c r="H39"/>
  <c r="G39"/>
  <c r="F39"/>
  <c r="G46"/>
  <c r="E30"/>
  <c r="E29"/>
  <c r="E28"/>
  <c r="E18"/>
  <c r="I17" l="1"/>
  <c r="G17"/>
  <c r="F26"/>
  <c r="E56"/>
  <c r="E14"/>
  <c r="H11"/>
  <c r="H9" s="1"/>
  <c r="E54"/>
  <c r="E48"/>
  <c r="F46"/>
  <c r="E46" s="1"/>
  <c r="K50"/>
  <c r="I50"/>
  <c r="I49" s="1"/>
  <c r="H50"/>
  <c r="H49" s="1"/>
  <c r="H17" s="1"/>
  <c r="E53"/>
  <c r="E52"/>
  <c r="J17" l="1"/>
  <c r="K17"/>
  <c r="H76"/>
  <c r="F17"/>
  <c r="E50"/>
  <c r="E49" l="1"/>
  <c r="E31"/>
  <c r="K9"/>
  <c r="J9"/>
  <c r="I11"/>
  <c r="I9" s="1"/>
  <c r="I76" s="1"/>
  <c r="G9"/>
  <c r="G76" s="1"/>
  <c r="F11"/>
  <c r="F9" s="1"/>
  <c r="F76" s="1"/>
  <c r="E12"/>
  <c r="E13"/>
  <c r="E26" l="1"/>
  <c r="K76"/>
  <c r="J76"/>
  <c r="E9"/>
  <c r="E11"/>
  <c r="E76" l="1"/>
  <c r="E45"/>
  <c r="E43"/>
  <c r="E42"/>
  <c r="E41"/>
  <c r="E24"/>
  <c r="E23"/>
  <c r="E22"/>
  <c r="E39" l="1"/>
  <c r="E17"/>
  <c r="E21"/>
</calcChain>
</file>

<file path=xl/comments1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<sst xmlns="http://schemas.openxmlformats.org/spreadsheetml/2006/main" count="133" uniqueCount="70">
  <si>
    <t>ПЕРЕЧЕНЬ</t>
  </si>
  <si>
    <t>Наименование мероприятия</t>
  </si>
  <si>
    <t>Сумма расходов, всего (тыс. руб.)</t>
  </si>
  <si>
    <t>в том числе:</t>
  </si>
  <si>
    <t>Сроки реализа-ции</t>
  </si>
  <si>
    <t>Источники финансиро-вания</t>
  </si>
  <si>
    <t>приобретение электроэнергии</t>
  </si>
  <si>
    <t>противопожарная опашка и окашивание</t>
  </si>
  <si>
    <t xml:space="preserve"> </t>
  </si>
  <si>
    <t>установка панорамных щитов, изготовление и распространение плакатов, на территории населенных пунктов</t>
  </si>
  <si>
    <t>ОАО "Калужская сбытовая компания"</t>
  </si>
  <si>
    <t>подрядная организация</t>
  </si>
  <si>
    <t>ИТОГО</t>
  </si>
  <si>
    <t xml:space="preserve">      </t>
  </si>
  <si>
    <t>Мероприятия в области пожарной безопасности</t>
  </si>
  <si>
    <t>исполнение переданных полномочий муниципального района по содержанию на территории муниципального района межпоселенческих мест захоронения</t>
  </si>
  <si>
    <t>2020-2025</t>
  </si>
  <si>
    <t>программных мероприятий программы</t>
  </si>
  <si>
    <t>Бюджет    МО СП с. Шанский Завод</t>
  </si>
  <si>
    <t>текущий ремонт, обслуживание уличного освещения</t>
  </si>
  <si>
    <t>Мероприятия в области коммунального  хозяйства</t>
  </si>
  <si>
    <t>исполнение переданных полномочий муниципального района по организации в границах поселения электро-тепло-газо и водоснабжения, снабжения населения топливом</t>
  </si>
  <si>
    <t>ремонт колодца д.Фокино</t>
  </si>
  <si>
    <t>Прочие мероприятия в области благоустройства</t>
  </si>
  <si>
    <t>работы по уборке территории по договору ( 6000*5+ начисления27,1%)</t>
  </si>
  <si>
    <t xml:space="preserve">бюджет СП </t>
  </si>
  <si>
    <t>окашивание территории поселения</t>
  </si>
  <si>
    <t>вырубка высокорослых и сухостойных деревьев</t>
  </si>
  <si>
    <t>Организация уличного освещения</t>
  </si>
  <si>
    <t>Благоустройство</t>
  </si>
  <si>
    <t>Оценка недвижимости, признание прав и регулирование отношений по государственной и муниципальной собственности</t>
  </si>
  <si>
    <t>Развитие жилищно-коммунального хозяйства на территории сельского поселения "Село Шанский Завод"</t>
  </si>
  <si>
    <t>Реализация проектов развития общественной инфраструктуры, основанных на местных инициативах</t>
  </si>
  <si>
    <t>областной бюджет</t>
  </si>
  <si>
    <t>Участник программы</t>
  </si>
  <si>
    <t>Реализация общественно-значимых проектов по благоустройству сельских территорий</t>
  </si>
  <si>
    <t xml:space="preserve">Обустройство спортивной площадки в с.Шанский Завод </t>
  </si>
  <si>
    <t xml:space="preserve">Благоустройство гражданского кладбища в с.Шанский Завод </t>
  </si>
  <si>
    <t>доставка контейнеров  и  благоустройство площадок ТКО</t>
  </si>
  <si>
    <t>проверка сметной документации</t>
  </si>
  <si>
    <t xml:space="preserve">Содержание  мест воинских захоронений </t>
  </si>
  <si>
    <t>приобритение материалов(венки, открытки)</t>
  </si>
  <si>
    <t>в том числе по годам реализации программы</t>
  </si>
  <si>
    <t>МР "Износковский район"</t>
  </si>
  <si>
    <t>изготовление технического плана воинского захоронения</t>
  </si>
  <si>
    <t xml:space="preserve">Мероприятия по ликвидации очагов распространения борщевика Сосновского </t>
  </si>
  <si>
    <t xml:space="preserve"> МР "Износковский район"</t>
  </si>
  <si>
    <t xml:space="preserve">Бюджет    МО СП с. Шанский Завод </t>
  </si>
  <si>
    <t>приобретение гсм и товаров для благоустройства</t>
  </si>
  <si>
    <t>ремонт уличного освещения  д.Гиреево д.Фокино,   Терехово, с.Шанский Завод</t>
  </si>
  <si>
    <t>Организация  уличного освещения с использование энергосберегающих технологий населенных пунктов : д.Фокино, д1-29;  д.Ивлево, д.1-11</t>
  </si>
  <si>
    <t>в том числе</t>
  </si>
  <si>
    <t>областные средства</t>
  </si>
  <si>
    <t>средства поселения</t>
  </si>
  <si>
    <t>средства муниципального района</t>
  </si>
  <si>
    <t>средства населения</t>
  </si>
  <si>
    <t>осуществление строительного  надзора за выполнением работ</t>
  </si>
  <si>
    <t xml:space="preserve">бюджет МР </t>
  </si>
  <si>
    <t>Организация  уличного освещения с использование энергосберегающих технологий населенных пунктов : д.Терехово, д17-30; д.Бабино</t>
  </si>
  <si>
    <t>услуги по обслуживанию пожарной цистерны</t>
  </si>
  <si>
    <t>в том числе:                                                                                   кадастровые и инвентаризационные услуги, оценка недвижимости</t>
  </si>
  <si>
    <t>изготовление тех.документации, разработка и проверка смет</t>
  </si>
  <si>
    <t>приобретение адресных табличек</t>
  </si>
  <si>
    <t>Закупка противопожарного оборудования (противопожарные знаки, ранцевые огнетушители, помпа для цистерны)</t>
  </si>
  <si>
    <t>Обработка мест произрастания борщевика Сосновского на территории МОСП с.Шанский Завод Износковского района Калужской области</t>
  </si>
  <si>
    <t xml:space="preserve">Страхование </t>
  </si>
  <si>
    <t>Приложение 1                                                                                                                                                                                                              к постановлению администрации МО СП "Село Шанский Завод"                                                                                                                                от 02.10.2019 г. № 44 (в редакции от  26.11.2024  № 41)</t>
  </si>
  <si>
    <t>опиловка и удаление деревьев, в т.ч с гражданских кладбищ</t>
  </si>
  <si>
    <t xml:space="preserve">Озеленение и окашивание территории поселения,в т.ч. около мест захоронения,памятников,скверов, зон отдыха </t>
  </si>
  <si>
    <t>ремонт колодца с.Шанский Завод, ул.Мирная</t>
  </si>
</sst>
</file>

<file path=xl/styles.xml><?xml version="1.0" encoding="utf-8"?>
<styleSheet xmlns="http://schemas.openxmlformats.org/spreadsheetml/2006/main">
  <numFmts count="1">
    <numFmt numFmtId="164" formatCode="#,##0.000"/>
  </numFmts>
  <fonts count="14"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000000"/>
      <name val="Times New Roman"/>
      <family val="2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2" borderId="0"/>
    <xf numFmtId="49" fontId="6" fillId="0" borderId="3">
      <alignment horizontal="left" vertical="top" wrapText="1"/>
    </xf>
    <xf numFmtId="4" fontId="6" fillId="3" borderId="3">
      <alignment horizontal="right" vertical="top" shrinkToFit="1"/>
    </xf>
    <xf numFmtId="0" fontId="6" fillId="0" borderId="0">
      <alignment wrapText="1"/>
    </xf>
    <xf numFmtId="0" fontId="6" fillId="0" borderId="0">
      <alignment wrapText="1"/>
    </xf>
    <xf numFmtId="0" fontId="13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4" applyNumberFormat="1" applyFont="1" applyFill="1" applyBorder="1" applyAlignment="1" applyProtection="1">
      <alignment horizontal="left" vertical="top" wrapText="1"/>
    </xf>
    <xf numFmtId="0" fontId="0" fillId="4" borderId="0" xfId="0" applyFill="1"/>
    <xf numFmtId="0" fontId="0" fillId="5" borderId="0" xfId="0" applyFill="1"/>
    <xf numFmtId="0" fontId="4" fillId="4" borderId="0" xfId="0" applyFont="1" applyFill="1"/>
    <xf numFmtId="0" fontId="7" fillId="4" borderId="0" xfId="0" applyFont="1" applyFill="1"/>
    <xf numFmtId="0" fontId="4" fillId="0" borderId="0" xfId="0" applyFont="1" applyFill="1"/>
    <xf numFmtId="164" fontId="10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wrapText="1"/>
    </xf>
    <xf numFmtId="0" fontId="0" fillId="0" borderId="0" xfId="0" applyFill="1"/>
    <xf numFmtId="0" fontId="8" fillId="0" borderId="1" xfId="4" applyNumberFormat="1" applyFont="1" applyFill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4" fillId="6" borderId="0" xfId="0" applyFont="1" applyFill="1"/>
    <xf numFmtId="0" fontId="0" fillId="6" borderId="0" xfId="0" applyFill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9" fillId="0" borderId="3" xfId="4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vertical="top" wrapText="1"/>
    </xf>
    <xf numFmtId="0" fontId="12" fillId="0" borderId="1" xfId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2" fillId="0" borderId="1" xfId="1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vertical="top" wrapText="1"/>
    </xf>
    <xf numFmtId="0" fontId="12" fillId="0" borderId="2" xfId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10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 applyProtection="1">
      <alignment vertical="top" wrapText="1"/>
    </xf>
    <xf numFmtId="4" fontId="7" fillId="0" borderId="1" xfId="6" applyNumberFormat="1" applyFont="1" applyFill="1" applyBorder="1" applyAlignment="1" applyProtection="1">
      <alignment horizontal="right" vertical="top"/>
      <protection locked="0"/>
    </xf>
  </cellXfs>
  <cellStyles count="7">
    <cellStyle name="xl25" xfId="4"/>
    <cellStyle name="xl25 2" xfId="5"/>
    <cellStyle name="xl32" xfId="2"/>
    <cellStyle name="xl40" xfId="3"/>
    <cellStyle name="Обычный" xfId="0" builtinId="0"/>
    <cellStyle name="Обычный 2" xfId="6"/>
    <cellStyle name="Обычный_Рачет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3"/>
  <sheetViews>
    <sheetView tabSelected="1" view="pageBreakPreview" topLeftCell="A19" zoomScale="90" zoomScaleNormal="90" zoomScaleSheetLayoutView="90" workbookViewId="0">
      <selection activeCell="J8" sqref="J1:J1048576"/>
    </sheetView>
  </sheetViews>
  <sheetFormatPr defaultRowHeight="15.75"/>
  <cols>
    <col min="1" max="1" width="54" customWidth="1"/>
    <col min="2" max="2" width="11.42578125" customWidth="1"/>
    <col min="3" max="3" width="13.5703125" customWidth="1"/>
    <col min="4" max="5" width="12.5703125" customWidth="1"/>
    <col min="6" max="6" width="12" style="5" customWidth="1"/>
    <col min="7" max="7" width="12" style="4" customWidth="1"/>
    <col min="8" max="8" width="13" style="7" customWidth="1"/>
    <col min="9" max="9" width="12.5703125" style="18" customWidth="1"/>
    <col min="10" max="10" width="13.28515625" style="13" customWidth="1"/>
    <col min="11" max="11" width="13.42578125" style="4" customWidth="1"/>
    <col min="12" max="12" width="13.5703125" style="4" customWidth="1"/>
    <col min="13" max="13" width="13.42578125" style="4" customWidth="1"/>
  </cols>
  <sheetData>
    <row r="1" spans="1:13" ht="45" customHeight="1">
      <c r="A1" s="8"/>
      <c r="B1" s="8"/>
      <c r="C1" s="8"/>
      <c r="D1" s="8"/>
      <c r="E1" s="8"/>
      <c r="F1" s="46" t="s">
        <v>66</v>
      </c>
      <c r="G1" s="46"/>
      <c r="H1" s="46"/>
      <c r="I1" s="46"/>
      <c r="J1" s="46"/>
      <c r="K1" s="46"/>
      <c r="L1" s="46"/>
      <c r="M1" s="46"/>
    </row>
    <row r="2" spans="1:13">
      <c r="A2" s="8"/>
      <c r="B2" s="8"/>
      <c r="C2" s="8"/>
      <c r="D2" s="8"/>
      <c r="E2" s="8"/>
      <c r="F2" s="8"/>
      <c r="G2" s="8"/>
      <c r="H2" s="15"/>
      <c r="I2" s="8"/>
      <c r="J2" s="8"/>
      <c r="K2" s="6"/>
      <c r="L2" s="6"/>
      <c r="M2" s="6"/>
    </row>
    <row r="3" spans="1:13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A4" s="47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>
      <c r="A5" s="47" t="s">
        <v>31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7"/>
      <c r="L6" s="7"/>
      <c r="M6" s="7"/>
    </row>
    <row r="7" spans="1:13" ht="51.75" customHeight="1">
      <c r="A7" s="49" t="s">
        <v>1</v>
      </c>
      <c r="B7" s="49" t="s">
        <v>4</v>
      </c>
      <c r="C7" s="49" t="s">
        <v>34</v>
      </c>
      <c r="D7" s="48" t="s">
        <v>5</v>
      </c>
      <c r="E7" s="49" t="s">
        <v>2</v>
      </c>
      <c r="F7" s="49" t="s">
        <v>42</v>
      </c>
      <c r="G7" s="49"/>
      <c r="H7" s="49"/>
      <c r="I7" s="49"/>
      <c r="J7" s="49"/>
      <c r="K7" s="49"/>
      <c r="L7" s="49"/>
      <c r="M7" s="49"/>
    </row>
    <row r="8" spans="1:13">
      <c r="A8" s="49"/>
      <c r="B8" s="49"/>
      <c r="C8" s="49"/>
      <c r="D8" s="48"/>
      <c r="E8" s="49"/>
      <c r="F8" s="16">
        <v>2020</v>
      </c>
      <c r="G8" s="16">
        <v>2021</v>
      </c>
      <c r="H8" s="19">
        <v>2022</v>
      </c>
      <c r="I8" s="16">
        <v>2023</v>
      </c>
      <c r="J8" s="16">
        <v>2024</v>
      </c>
      <c r="K8" s="44">
        <v>2025</v>
      </c>
      <c r="L8" s="44">
        <v>2026</v>
      </c>
      <c r="M8" s="44">
        <v>2027</v>
      </c>
    </row>
    <row r="9" spans="1:13" s="4" customFormat="1" ht="18.75" customHeight="1">
      <c r="A9" s="20" t="s">
        <v>20</v>
      </c>
      <c r="B9" s="21"/>
      <c r="C9" s="22"/>
      <c r="D9" s="23"/>
      <c r="E9" s="9">
        <f>SUM(F9:K9)</f>
        <v>448.76099999999997</v>
      </c>
      <c r="F9" s="9">
        <f t="shared" ref="F9:L9" si="0">F11+F14</f>
        <v>89.9</v>
      </c>
      <c r="G9" s="9">
        <f t="shared" si="0"/>
        <v>0</v>
      </c>
      <c r="H9" s="9">
        <f t="shared" si="0"/>
        <v>358.86099999999999</v>
      </c>
      <c r="I9" s="9">
        <f t="shared" si="0"/>
        <v>0</v>
      </c>
      <c r="J9" s="9">
        <f t="shared" si="0"/>
        <v>0</v>
      </c>
      <c r="K9" s="43">
        <f t="shared" si="0"/>
        <v>0</v>
      </c>
      <c r="L9" s="43">
        <f t="shared" si="0"/>
        <v>0</v>
      </c>
      <c r="M9" s="43">
        <f t="shared" ref="M9" si="1">M11+M14</f>
        <v>0</v>
      </c>
    </row>
    <row r="10" spans="1:13">
      <c r="A10" s="24" t="s">
        <v>3</v>
      </c>
      <c r="B10" s="21"/>
      <c r="C10" s="22"/>
      <c r="D10" s="23"/>
      <c r="E10" s="9"/>
      <c r="F10" s="9"/>
      <c r="G10" s="9"/>
      <c r="H10" s="25"/>
      <c r="I10" s="9"/>
      <c r="J10" s="9"/>
      <c r="K10" s="43"/>
      <c r="L10" s="43"/>
      <c r="M10" s="43"/>
    </row>
    <row r="11" spans="1:13" ht="69" customHeight="1">
      <c r="A11" s="20" t="s">
        <v>21</v>
      </c>
      <c r="B11" s="21" t="s">
        <v>16</v>
      </c>
      <c r="C11" s="22" t="s">
        <v>11</v>
      </c>
      <c r="D11" s="23" t="s">
        <v>43</v>
      </c>
      <c r="E11" s="9">
        <f>SUM(F11:K11)</f>
        <v>378.30200000000002</v>
      </c>
      <c r="F11" s="9">
        <f>SUM(F12:F13)</f>
        <v>69.900000000000006</v>
      </c>
      <c r="G11" s="9">
        <v>0</v>
      </c>
      <c r="H11" s="9">
        <f>SUM(H12:H13)</f>
        <v>308.40199999999999</v>
      </c>
      <c r="I11" s="9">
        <f>SUM(I12:I13)</f>
        <v>0</v>
      </c>
      <c r="J11" s="9">
        <v>0</v>
      </c>
      <c r="K11" s="43">
        <v>0</v>
      </c>
      <c r="L11" s="43">
        <v>0</v>
      </c>
      <c r="M11" s="43">
        <v>0</v>
      </c>
    </row>
    <row r="12" spans="1:13">
      <c r="A12" s="24" t="s">
        <v>22</v>
      </c>
      <c r="B12" s="26"/>
      <c r="C12" s="27"/>
      <c r="D12" s="28"/>
      <c r="E12" s="10">
        <f>SUM(F12:K12)</f>
        <v>243.38</v>
      </c>
      <c r="F12" s="10">
        <v>69.900000000000006</v>
      </c>
      <c r="G12" s="10"/>
      <c r="H12" s="25">
        <v>173.48</v>
      </c>
      <c r="I12" s="10"/>
      <c r="J12" s="10"/>
      <c r="K12" s="45"/>
      <c r="L12" s="45"/>
      <c r="M12" s="45"/>
    </row>
    <row r="13" spans="1:13">
      <c r="A13" s="24" t="s">
        <v>69</v>
      </c>
      <c r="B13" s="26"/>
      <c r="C13" s="27"/>
      <c r="D13" s="28"/>
      <c r="E13" s="10">
        <f>SUM(F13:K13)</f>
        <v>134.922</v>
      </c>
      <c r="F13" s="10"/>
      <c r="G13" s="10">
        <v>0</v>
      </c>
      <c r="H13" s="25">
        <v>134.922</v>
      </c>
      <c r="I13" s="10"/>
      <c r="J13" s="10"/>
      <c r="K13" s="45"/>
      <c r="L13" s="45"/>
      <c r="M13" s="45"/>
    </row>
    <row r="14" spans="1:13" s="4" customFormat="1" ht="47.25">
      <c r="A14" s="29" t="s">
        <v>30</v>
      </c>
      <c r="B14" s="21"/>
      <c r="C14" s="22"/>
      <c r="D14" s="23"/>
      <c r="E14" s="9">
        <f>SUM(F14,G14,H14,I14,J14,K14)</f>
        <v>70.459000000000003</v>
      </c>
      <c r="F14" s="9">
        <f>F16</f>
        <v>20</v>
      </c>
      <c r="G14" s="9">
        <f t="shared" ref="G14:K14" si="2">G16</f>
        <v>0</v>
      </c>
      <c r="H14" s="9">
        <f>H16+SUM(H15:H16)</f>
        <v>50.459000000000003</v>
      </c>
      <c r="I14" s="9">
        <f t="shared" si="2"/>
        <v>0</v>
      </c>
      <c r="J14" s="9">
        <f t="shared" si="2"/>
        <v>0</v>
      </c>
      <c r="K14" s="43">
        <f t="shared" si="2"/>
        <v>0</v>
      </c>
      <c r="L14" s="43">
        <f t="shared" ref="L14:M14" si="3">L16</f>
        <v>0</v>
      </c>
      <c r="M14" s="43">
        <f t="shared" si="3"/>
        <v>0</v>
      </c>
    </row>
    <row r="15" spans="1:13" ht="51.75" customHeight="1">
      <c r="A15" s="3" t="s">
        <v>60</v>
      </c>
      <c r="B15" s="21"/>
      <c r="C15" s="22"/>
      <c r="D15" s="23"/>
      <c r="E15" s="10">
        <f>SUM(F15,G15,H15,I15,J15,K15)</f>
        <v>50.459000000000003</v>
      </c>
      <c r="F15" s="9"/>
      <c r="G15" s="9"/>
      <c r="H15" s="25">
        <v>50.459000000000003</v>
      </c>
      <c r="I15" s="9"/>
      <c r="J15" s="9"/>
      <c r="K15" s="43"/>
      <c r="L15" s="43"/>
      <c r="M15" s="43"/>
    </row>
    <row r="16" spans="1:13" ht="33.75" customHeight="1">
      <c r="A16" s="14" t="s">
        <v>44</v>
      </c>
      <c r="B16" s="21"/>
      <c r="C16" s="22"/>
      <c r="D16" s="23"/>
      <c r="E16" s="10">
        <f>SUM(F16,G16,H16,I16,J16,K16)</f>
        <v>20</v>
      </c>
      <c r="F16" s="10">
        <v>20</v>
      </c>
      <c r="G16" s="9"/>
      <c r="H16" s="30"/>
      <c r="I16" s="9"/>
      <c r="J16" s="9"/>
      <c r="K16" s="43"/>
      <c r="L16" s="43"/>
      <c r="M16" s="43"/>
    </row>
    <row r="17" spans="1:13" ht="23.25" customHeight="1">
      <c r="A17" s="20" t="s">
        <v>29</v>
      </c>
      <c r="B17" s="21"/>
      <c r="C17" s="22"/>
      <c r="D17" s="23"/>
      <c r="E17" s="9">
        <f>SUM(F17,G17,H17,I17,J17,K17)</f>
        <v>15539.863000000001</v>
      </c>
      <c r="F17" s="9">
        <f>F18+F19+F25+F26+F39+F46+F49+F54</f>
        <v>3862.9629999999997</v>
      </c>
      <c r="G17" s="9">
        <f>G18+G19+G25+G26+G39+G46+G49+G54</f>
        <v>2358.6210000000001</v>
      </c>
      <c r="H17" s="9">
        <f>SUM( H18,H19,H25,H26,H39,H46,H49,H54)</f>
        <v>2927.6930000000002</v>
      </c>
      <c r="I17" s="9">
        <f>SUM(I18,I19,I26,I39,I46,I54)</f>
        <v>3111.6970000000001</v>
      </c>
      <c r="J17" s="9">
        <f>J18+J19+J25+J26+J39+J46+J49+J54</f>
        <v>1403.3860000000002</v>
      </c>
      <c r="K17" s="43">
        <f>K18+K19+K25+K26+K39+K46+K49+K54</f>
        <v>1875.5029999999999</v>
      </c>
      <c r="L17" s="43">
        <f>L18+L19+L25+L26+L39+L46+L49+L54</f>
        <v>1605.508</v>
      </c>
      <c r="M17" s="43">
        <f>M18+M19+M25+M26+M39+M46+M49+M54</f>
        <v>1536.7260000000001</v>
      </c>
    </row>
    <row r="18" spans="1:13" ht="70.5" customHeight="1">
      <c r="A18" s="20" t="s">
        <v>15</v>
      </c>
      <c r="B18" s="21" t="s">
        <v>16</v>
      </c>
      <c r="C18" s="22" t="s">
        <v>11</v>
      </c>
      <c r="D18" s="23" t="s">
        <v>46</v>
      </c>
      <c r="E18" s="9">
        <f>SUM(F18:K18)</f>
        <v>206.82</v>
      </c>
      <c r="F18" s="9">
        <v>0</v>
      </c>
      <c r="G18" s="9">
        <v>20</v>
      </c>
      <c r="H18" s="30">
        <v>100</v>
      </c>
      <c r="I18" s="9">
        <v>40</v>
      </c>
      <c r="J18" s="9">
        <v>11.82</v>
      </c>
      <c r="K18" s="9">
        <v>35</v>
      </c>
      <c r="L18" s="9">
        <v>0</v>
      </c>
      <c r="M18" s="9">
        <v>0</v>
      </c>
    </row>
    <row r="19" spans="1:13" ht="63">
      <c r="A19" s="20" t="s">
        <v>28</v>
      </c>
      <c r="B19" s="21" t="s">
        <v>16</v>
      </c>
      <c r="C19" s="22" t="s">
        <v>10</v>
      </c>
      <c r="D19" s="23" t="s">
        <v>18</v>
      </c>
      <c r="E19" s="9">
        <f>SUM(F19,G19,H19,I19,J19,K19)</f>
        <v>6213.58</v>
      </c>
      <c r="F19" s="9">
        <f t="shared" ref="F19:J19" si="4">SUM(F21:F24)</f>
        <v>947.51499999999999</v>
      </c>
      <c r="G19" s="9">
        <f t="shared" si="4"/>
        <v>934.86000000000013</v>
      </c>
      <c r="H19" s="9">
        <f t="shared" si="4"/>
        <v>933.01600000000008</v>
      </c>
      <c r="I19" s="9">
        <f t="shared" si="4"/>
        <v>1557.5139999999999</v>
      </c>
      <c r="J19" s="9">
        <f t="shared" si="4"/>
        <v>1024.4660000000001</v>
      </c>
      <c r="K19" s="9">
        <f>SUM(K21:K24)</f>
        <v>816.20899999999995</v>
      </c>
      <c r="L19" s="9">
        <f t="shared" ref="L19:M19" si="5">SUM(L21:L24)</f>
        <v>804.24900000000002</v>
      </c>
      <c r="M19" s="9">
        <f t="shared" si="5"/>
        <v>722.24900000000002</v>
      </c>
    </row>
    <row r="20" spans="1:13">
      <c r="A20" s="24" t="s">
        <v>3</v>
      </c>
      <c r="B20" s="31"/>
      <c r="C20" s="27"/>
      <c r="D20" s="28"/>
      <c r="E20" s="10"/>
      <c r="F20" s="10"/>
      <c r="G20" s="10"/>
      <c r="H20" s="25"/>
      <c r="I20" s="10"/>
      <c r="J20" s="10"/>
      <c r="K20" s="10"/>
      <c r="L20" s="10"/>
      <c r="M20" s="10"/>
    </row>
    <row r="21" spans="1:13">
      <c r="A21" s="24" t="s">
        <v>6</v>
      </c>
      <c r="B21" s="26"/>
      <c r="C21" s="27"/>
      <c r="D21" s="28"/>
      <c r="E21" s="10">
        <f t="shared" ref="E21:E24" si="6">SUM(F21:K21)</f>
        <v>2188.96</v>
      </c>
      <c r="F21" s="10">
        <v>202.18100000000001</v>
      </c>
      <c r="G21" s="10">
        <v>204.28100000000001</v>
      </c>
      <c r="H21" s="10">
        <v>300</v>
      </c>
      <c r="I21" s="10">
        <v>375</v>
      </c>
      <c r="J21" s="10">
        <v>519.71699999999998</v>
      </c>
      <c r="K21" s="10">
        <v>587.78099999999995</v>
      </c>
      <c r="L21" s="10">
        <v>587.78099999999995</v>
      </c>
      <c r="M21" s="10">
        <v>587.78099999999995</v>
      </c>
    </row>
    <row r="22" spans="1:13">
      <c r="A22" s="24" t="s">
        <v>19</v>
      </c>
      <c r="B22" s="26"/>
      <c r="C22" s="27"/>
      <c r="D22" s="28"/>
      <c r="E22" s="10">
        <f t="shared" si="6"/>
        <v>1412.364</v>
      </c>
      <c r="F22" s="10">
        <v>16.181999999999999</v>
      </c>
      <c r="G22" s="10">
        <v>37.299999999999997</v>
      </c>
      <c r="H22" s="25" t="s">
        <v>8</v>
      </c>
      <c r="I22" s="10">
        <v>1152.5139999999999</v>
      </c>
      <c r="J22" s="10">
        <v>22.94</v>
      </c>
      <c r="K22" s="10">
        <f>183.428</f>
        <v>183.428</v>
      </c>
      <c r="L22" s="10">
        <f>116.468+100</f>
        <v>216.46800000000002</v>
      </c>
      <c r="M22" s="10">
        <f>87.614+46.854</f>
        <v>134.46800000000002</v>
      </c>
    </row>
    <row r="23" spans="1:13" ht="31.5">
      <c r="A23" s="24" t="s">
        <v>61</v>
      </c>
      <c r="B23" s="26"/>
      <c r="C23" s="27"/>
      <c r="D23" s="28"/>
      <c r="E23" s="10">
        <f t="shared" si="6"/>
        <v>89.402999999999992</v>
      </c>
      <c r="F23" s="10">
        <v>5.9509999999999996</v>
      </c>
      <c r="G23" s="10">
        <v>0.55000000000000004</v>
      </c>
      <c r="H23" s="25">
        <v>7.9020000000000001</v>
      </c>
      <c r="I23" s="10">
        <v>30</v>
      </c>
      <c r="J23" s="10">
        <v>0</v>
      </c>
      <c r="K23" s="10">
        <v>45</v>
      </c>
      <c r="L23" s="10">
        <v>0</v>
      </c>
      <c r="M23" s="10">
        <v>0</v>
      </c>
    </row>
    <row r="24" spans="1:13" ht="31.5">
      <c r="A24" s="24" t="s">
        <v>49</v>
      </c>
      <c r="B24" s="26"/>
      <c r="C24" s="27"/>
      <c r="D24" s="28"/>
      <c r="E24" s="10">
        <f t="shared" si="6"/>
        <v>2522.8530000000001</v>
      </c>
      <c r="F24" s="10">
        <v>723.20100000000002</v>
      </c>
      <c r="G24" s="10">
        <v>692.72900000000004</v>
      </c>
      <c r="H24" s="25">
        <v>625.11400000000003</v>
      </c>
      <c r="I24" s="10">
        <v>0</v>
      </c>
      <c r="J24" s="10">
        <f>504.749-22.94</f>
        <v>481.80900000000003</v>
      </c>
      <c r="K24" s="10" t="s">
        <v>8</v>
      </c>
      <c r="L24" s="10" t="s">
        <v>8</v>
      </c>
      <c r="M24" s="10" t="s">
        <v>8</v>
      </c>
    </row>
    <row r="25" spans="1:13" ht="35.25" customHeight="1">
      <c r="A25" s="20" t="s">
        <v>45</v>
      </c>
      <c r="B25" s="21" t="s">
        <v>16</v>
      </c>
      <c r="C25" s="22" t="s">
        <v>11</v>
      </c>
      <c r="D25" s="23" t="s">
        <v>43</v>
      </c>
      <c r="E25" s="9">
        <f>SUM(F25:K25)</f>
        <v>750</v>
      </c>
      <c r="F25" s="9">
        <v>150</v>
      </c>
      <c r="G25" s="9">
        <v>300</v>
      </c>
      <c r="H25" s="30">
        <v>300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ht="61.5" customHeight="1">
      <c r="A26" s="20" t="s">
        <v>23</v>
      </c>
      <c r="B26" s="21"/>
      <c r="C26" s="22"/>
      <c r="D26" s="23"/>
      <c r="E26" s="9">
        <f t="shared" ref="E26:G27" si="7">SUM(E28:E35)</f>
        <v>1589.99</v>
      </c>
      <c r="F26" s="9">
        <f t="shared" si="7"/>
        <v>425.95699999999994</v>
      </c>
      <c r="G26" s="9">
        <f t="shared" si="7"/>
        <v>284.66500000000002</v>
      </c>
      <c r="H26" s="30">
        <f>SUM(H28:H35,H27)</f>
        <v>312.048</v>
      </c>
      <c r="I26" s="9">
        <f>SUM(I28:I35,I27)</f>
        <v>305.92</v>
      </c>
      <c r="J26" s="9">
        <f>SUM(J27:J35)</f>
        <v>261.39999999999998</v>
      </c>
      <c r="K26" s="9">
        <f>K27+K36</f>
        <v>760.79399999999998</v>
      </c>
      <c r="L26" s="9">
        <f>SUM(L28:L35)</f>
        <v>801.25900000000001</v>
      </c>
      <c r="M26" s="9">
        <f>SUM(M28:M35)</f>
        <v>814.47699999999998</v>
      </c>
    </row>
    <row r="27" spans="1:13" ht="51.75" customHeight="1">
      <c r="A27" s="20"/>
      <c r="B27" s="21" t="s">
        <v>16</v>
      </c>
      <c r="C27" s="22" t="s">
        <v>11</v>
      </c>
      <c r="D27" s="23" t="s">
        <v>18</v>
      </c>
      <c r="E27" s="9">
        <f t="shared" si="7"/>
        <v>2059.1260000000002</v>
      </c>
      <c r="F27" s="9"/>
      <c r="G27" s="9"/>
      <c r="H27" s="30"/>
      <c r="I27" s="9"/>
      <c r="J27" s="9"/>
      <c r="K27" s="9">
        <f>SUM(K28:K35)</f>
        <v>0</v>
      </c>
      <c r="L27" s="9">
        <f t="shared" ref="L27:M27" si="8">SUM(L28:L35)</f>
        <v>801.25900000000001</v>
      </c>
      <c r="M27" s="9">
        <f t="shared" si="8"/>
        <v>814.47699999999998</v>
      </c>
    </row>
    <row r="28" spans="1:13">
      <c r="A28" s="24" t="s">
        <v>26</v>
      </c>
      <c r="B28" s="21"/>
      <c r="C28" s="27"/>
      <c r="D28" s="28"/>
      <c r="E28" s="10">
        <f t="shared" ref="E28:E30" si="9">SUM(F28:K28)</f>
        <v>291.65800000000002</v>
      </c>
      <c r="F28" s="10">
        <v>50</v>
      </c>
      <c r="G28" s="10">
        <v>49.14</v>
      </c>
      <c r="H28" s="25">
        <v>53.508000000000003</v>
      </c>
      <c r="I28" s="10">
        <f>68.355+2.255</f>
        <v>70.61</v>
      </c>
      <c r="J28" s="10">
        <v>68.400000000000006</v>
      </c>
      <c r="K28" s="10">
        <v>0</v>
      </c>
      <c r="L28" s="10">
        <v>300</v>
      </c>
      <c r="M28" s="10">
        <v>300</v>
      </c>
    </row>
    <row r="29" spans="1:13">
      <c r="A29" s="24" t="s">
        <v>27</v>
      </c>
      <c r="B29" s="21"/>
      <c r="C29" s="27"/>
      <c r="D29" s="28"/>
      <c r="E29" s="10">
        <f t="shared" si="9"/>
        <v>417.40799999999996</v>
      </c>
      <c r="F29" s="10">
        <v>73.942999999999998</v>
      </c>
      <c r="G29" s="10">
        <v>71.007000000000005</v>
      </c>
      <c r="H29" s="25">
        <v>165.25800000000001</v>
      </c>
      <c r="I29" s="10">
        <v>107.2</v>
      </c>
      <c r="J29" s="10">
        <v>0</v>
      </c>
      <c r="K29" s="10">
        <v>0</v>
      </c>
      <c r="L29" s="10">
        <v>100</v>
      </c>
      <c r="M29" s="10">
        <v>100</v>
      </c>
    </row>
    <row r="30" spans="1:13" ht="18.75" customHeight="1">
      <c r="A30" s="24" t="s">
        <v>38</v>
      </c>
      <c r="B30" s="21"/>
      <c r="C30" s="27"/>
      <c r="D30" s="28"/>
      <c r="E30" s="10">
        <f t="shared" si="9"/>
        <v>109.38500000000001</v>
      </c>
      <c r="F30" s="10">
        <v>107.634</v>
      </c>
      <c r="G30" s="10">
        <v>1.7509999999999999</v>
      </c>
      <c r="H30" s="25">
        <v>0</v>
      </c>
      <c r="I30" s="10">
        <v>0</v>
      </c>
      <c r="J30" s="10" t="s">
        <v>8</v>
      </c>
      <c r="K30" s="10">
        <v>0</v>
      </c>
      <c r="L30" s="10">
        <f>50+38.859</f>
        <v>88.859000000000009</v>
      </c>
      <c r="M30" s="10">
        <f>50+52.077</f>
        <v>102.077</v>
      </c>
    </row>
    <row r="31" spans="1:13" ht="31.5">
      <c r="A31" s="24" t="s">
        <v>24</v>
      </c>
      <c r="B31" s="21"/>
      <c r="C31" s="27"/>
      <c r="D31" s="28"/>
      <c r="E31" s="10">
        <f>SUM(F31:K31)</f>
        <v>486.3</v>
      </c>
      <c r="F31" s="10">
        <v>50</v>
      </c>
      <c r="G31" s="10">
        <v>54</v>
      </c>
      <c r="H31" s="25">
        <v>90</v>
      </c>
      <c r="I31" s="10">
        <v>102.3</v>
      </c>
      <c r="J31" s="10">
        <v>190</v>
      </c>
      <c r="K31" s="10">
        <v>0</v>
      </c>
      <c r="L31" s="10">
        <v>182.4</v>
      </c>
      <c r="M31" s="10">
        <v>182.4</v>
      </c>
    </row>
    <row r="32" spans="1:13">
      <c r="A32" s="24" t="s">
        <v>48</v>
      </c>
      <c r="B32" s="21"/>
      <c r="C32" s="27"/>
      <c r="D32" s="28"/>
      <c r="E32" s="10">
        <f>SUM(F32,G32,H32,I32,J32,K32)</f>
        <v>128.024</v>
      </c>
      <c r="F32" s="10">
        <f>8.07+31.508</f>
        <v>39.578000000000003</v>
      </c>
      <c r="G32" s="10">
        <v>77.164000000000001</v>
      </c>
      <c r="H32" s="25">
        <v>3.282</v>
      </c>
      <c r="I32" s="10">
        <v>5</v>
      </c>
      <c r="J32" s="10">
        <v>3</v>
      </c>
      <c r="K32" s="10">
        <v>0</v>
      </c>
      <c r="L32" s="10">
        <v>50</v>
      </c>
      <c r="M32" s="10">
        <v>50</v>
      </c>
    </row>
    <row r="33" spans="1:13" ht="31.5">
      <c r="A33" s="24" t="s">
        <v>56</v>
      </c>
      <c r="B33" s="21"/>
      <c r="C33" s="27"/>
      <c r="D33" s="28"/>
      <c r="E33" s="10">
        <f>SUM(F33:K33)</f>
        <v>105.32499999999999</v>
      </c>
      <c r="F33" s="10">
        <v>73.721999999999994</v>
      </c>
      <c r="G33" s="10">
        <v>31.603000000000002</v>
      </c>
      <c r="H33" s="25" t="s">
        <v>8</v>
      </c>
      <c r="I33" s="10">
        <v>0</v>
      </c>
      <c r="J33" s="10">
        <v>0</v>
      </c>
      <c r="K33" s="10">
        <v>0</v>
      </c>
      <c r="L33" s="10">
        <v>50</v>
      </c>
      <c r="M33" s="10">
        <v>50</v>
      </c>
    </row>
    <row r="34" spans="1:13">
      <c r="A34" s="24" t="s">
        <v>62</v>
      </c>
      <c r="B34" s="21"/>
      <c r="C34" s="27"/>
      <c r="D34" s="28"/>
      <c r="E34" s="10">
        <f>SUM(F34:K34)</f>
        <v>20.81</v>
      </c>
      <c r="F34" s="10"/>
      <c r="G34" s="10"/>
      <c r="H34" s="25"/>
      <c r="I34" s="10">
        <v>20.81</v>
      </c>
      <c r="J34" s="10"/>
      <c r="K34" s="10">
        <v>0</v>
      </c>
      <c r="L34" s="10">
        <v>0</v>
      </c>
      <c r="M34" s="10">
        <v>0</v>
      </c>
    </row>
    <row r="35" spans="1:13">
      <c r="A35" s="24" t="s">
        <v>39</v>
      </c>
      <c r="B35" s="21"/>
      <c r="C35" s="27"/>
      <c r="D35" s="28"/>
      <c r="E35" s="10">
        <f>SUM(F35:K35)</f>
        <v>31.08</v>
      </c>
      <c r="F35" s="10">
        <v>31.08</v>
      </c>
      <c r="G35" s="10"/>
      <c r="H35" s="25" t="s">
        <v>8</v>
      </c>
      <c r="I35" s="10" t="s">
        <v>8</v>
      </c>
      <c r="J35" s="10"/>
      <c r="K35" s="10">
        <v>0</v>
      </c>
      <c r="L35" s="10">
        <v>30</v>
      </c>
      <c r="M35" s="10">
        <v>30</v>
      </c>
    </row>
    <row r="36" spans="1:13" ht="63">
      <c r="A36" s="24"/>
      <c r="B36" s="21" t="s">
        <v>16</v>
      </c>
      <c r="C36" s="22" t="s">
        <v>11</v>
      </c>
      <c r="D36" s="23" t="s">
        <v>43</v>
      </c>
      <c r="E36" s="9">
        <f t="shared" ref="E36:E38" si="10">SUM(F36:K36)</f>
        <v>760.79399999999998</v>
      </c>
      <c r="F36" s="9"/>
      <c r="G36" s="9"/>
      <c r="H36" s="30"/>
      <c r="I36" s="9"/>
      <c r="J36" s="9"/>
      <c r="K36" s="9">
        <f>K37+K38</f>
        <v>760.79399999999998</v>
      </c>
      <c r="L36" s="9">
        <f t="shared" ref="L36:M36" si="11">L37+L38</f>
        <v>0</v>
      </c>
      <c r="M36" s="9">
        <f t="shared" si="11"/>
        <v>0</v>
      </c>
    </row>
    <row r="37" spans="1:13" ht="31.5">
      <c r="A37" s="50" t="s">
        <v>67</v>
      </c>
      <c r="B37" s="21"/>
      <c r="C37" s="27"/>
      <c r="D37" s="28"/>
      <c r="E37" s="10">
        <f t="shared" si="10"/>
        <v>289.39400000000001</v>
      </c>
      <c r="F37" s="10"/>
      <c r="G37" s="10"/>
      <c r="H37" s="25"/>
      <c r="I37" s="10"/>
      <c r="J37" s="10"/>
      <c r="K37" s="51">
        <f>189.394+100</f>
        <v>289.39400000000001</v>
      </c>
      <c r="L37" s="10">
        <v>0</v>
      </c>
      <c r="M37" s="10">
        <v>0</v>
      </c>
    </row>
    <row r="38" spans="1:13" ht="47.25">
      <c r="A38" s="50" t="s">
        <v>68</v>
      </c>
      <c r="B38" s="21"/>
      <c r="C38" s="27"/>
      <c r="D38" s="28"/>
      <c r="E38" s="10">
        <f t="shared" si="10"/>
        <v>471.4</v>
      </c>
      <c r="F38" s="10"/>
      <c r="G38" s="10"/>
      <c r="H38" s="25"/>
      <c r="I38" s="10"/>
      <c r="J38" s="10"/>
      <c r="K38" s="51">
        <f>60+76+3+150+182.4</f>
        <v>471.4</v>
      </c>
      <c r="L38" s="10">
        <v>0</v>
      </c>
      <c r="M38" s="10">
        <v>0</v>
      </c>
    </row>
    <row r="39" spans="1:13" ht="35.25" customHeight="1">
      <c r="A39" s="20" t="s">
        <v>14</v>
      </c>
      <c r="B39" s="21" t="s">
        <v>16</v>
      </c>
      <c r="C39" s="22" t="s">
        <v>11</v>
      </c>
      <c r="D39" s="23" t="s">
        <v>18</v>
      </c>
      <c r="E39" s="9">
        <f>SUM(F39,G39,H39,I39,J39,K39)</f>
        <v>681.59500000000003</v>
      </c>
      <c r="F39" s="9">
        <f t="shared" ref="F39:K39" si="12">SUM(F41:F45)</f>
        <v>18</v>
      </c>
      <c r="G39" s="9">
        <f t="shared" si="12"/>
        <v>29.995000000000001</v>
      </c>
      <c r="H39" s="9">
        <f t="shared" si="12"/>
        <v>137.69999999999999</v>
      </c>
      <c r="I39" s="9">
        <f t="shared" si="12"/>
        <v>134.19999999999999</v>
      </c>
      <c r="J39" s="9">
        <f>SUM(J41:J45)</f>
        <v>101.2</v>
      </c>
      <c r="K39" s="9">
        <f t="shared" si="12"/>
        <v>260.5</v>
      </c>
      <c r="L39" s="9">
        <v>0</v>
      </c>
      <c r="M39" s="9">
        <v>0</v>
      </c>
    </row>
    <row r="40" spans="1:13">
      <c r="A40" s="24" t="s">
        <v>3</v>
      </c>
      <c r="B40" s="32"/>
      <c r="C40" s="27"/>
      <c r="D40" s="28"/>
      <c r="E40" s="10"/>
      <c r="F40" s="10"/>
      <c r="G40" s="10"/>
      <c r="H40" s="25"/>
      <c r="I40" s="10"/>
      <c r="J40" s="10"/>
      <c r="K40" s="10"/>
      <c r="L40" s="10"/>
      <c r="M40" s="10"/>
    </row>
    <row r="41" spans="1:13" ht="18.75" customHeight="1">
      <c r="A41" s="24" t="s">
        <v>7</v>
      </c>
      <c r="B41" s="21"/>
      <c r="C41" s="27"/>
      <c r="D41" s="28" t="s">
        <v>57</v>
      </c>
      <c r="E41" s="10">
        <f t="shared" ref="E41:E45" si="13">SUM(F41:K41)</f>
        <v>631.19499999999994</v>
      </c>
      <c r="F41" s="10">
        <v>18</v>
      </c>
      <c r="G41" s="10">
        <v>29.995000000000001</v>
      </c>
      <c r="H41" s="25">
        <v>137.69999999999999</v>
      </c>
      <c r="I41" s="10">
        <v>100</v>
      </c>
      <c r="J41" s="10">
        <v>100</v>
      </c>
      <c r="K41" s="10">
        <v>245.5</v>
      </c>
      <c r="L41" s="10">
        <v>0</v>
      </c>
      <c r="M41" s="10">
        <v>0</v>
      </c>
    </row>
    <row r="42" spans="1:13" ht="47.25">
      <c r="A42" s="24" t="s">
        <v>9</v>
      </c>
      <c r="B42" s="21"/>
      <c r="C42" s="27"/>
      <c r="D42" s="28"/>
      <c r="E42" s="10">
        <f t="shared" si="13"/>
        <v>5</v>
      </c>
      <c r="F42" s="10" t="s">
        <v>8</v>
      </c>
      <c r="G42" s="10" t="s">
        <v>8</v>
      </c>
      <c r="H42" s="25" t="s">
        <v>8</v>
      </c>
      <c r="I42" s="10">
        <v>0</v>
      </c>
      <c r="J42" s="10">
        <v>0</v>
      </c>
      <c r="K42" s="10">
        <v>5</v>
      </c>
      <c r="L42" s="10">
        <v>0</v>
      </c>
      <c r="M42" s="10">
        <v>0</v>
      </c>
    </row>
    <row r="43" spans="1:13">
      <c r="A43" s="24" t="s">
        <v>59</v>
      </c>
      <c r="B43" s="21"/>
      <c r="C43" s="27"/>
      <c r="D43" s="28"/>
      <c r="E43" s="10">
        <f t="shared" si="13"/>
        <v>10</v>
      </c>
      <c r="F43" s="10">
        <v>0</v>
      </c>
      <c r="G43" s="10">
        <v>0</v>
      </c>
      <c r="H43" s="10" t="s">
        <v>8</v>
      </c>
      <c r="I43" s="10">
        <v>0</v>
      </c>
      <c r="J43" s="10">
        <v>0</v>
      </c>
      <c r="K43" s="10">
        <v>10</v>
      </c>
      <c r="L43" s="10">
        <v>0</v>
      </c>
      <c r="M43" s="10">
        <v>0</v>
      </c>
    </row>
    <row r="44" spans="1:13">
      <c r="A44" s="24" t="s">
        <v>65</v>
      </c>
      <c r="B44" s="21"/>
      <c r="C44" s="27"/>
      <c r="D44" s="28"/>
      <c r="E44" s="10">
        <f>SUM(F44:L44)</f>
        <v>1.2</v>
      </c>
      <c r="F44" s="10"/>
      <c r="G44" s="10"/>
      <c r="H44" s="10"/>
      <c r="I44" s="10"/>
      <c r="J44" s="10">
        <v>1.2</v>
      </c>
      <c r="K44" s="10"/>
      <c r="L44" s="10"/>
      <c r="M44" s="10"/>
    </row>
    <row r="45" spans="1:13" ht="47.25">
      <c r="A45" s="24" t="s">
        <v>63</v>
      </c>
      <c r="B45" s="21"/>
      <c r="C45" s="27"/>
      <c r="D45" s="28"/>
      <c r="E45" s="10">
        <f t="shared" si="13"/>
        <v>34.200000000000003</v>
      </c>
      <c r="F45" s="10">
        <v>0</v>
      </c>
      <c r="G45" s="10">
        <v>0</v>
      </c>
      <c r="H45" s="25" t="s">
        <v>8</v>
      </c>
      <c r="I45" s="10">
        <v>34.200000000000003</v>
      </c>
      <c r="J45" s="10">
        <v>0</v>
      </c>
      <c r="K45" s="10">
        <v>0</v>
      </c>
      <c r="L45" s="10">
        <v>0</v>
      </c>
      <c r="M45" s="10">
        <v>0</v>
      </c>
    </row>
    <row r="46" spans="1:13" ht="36" customHeight="1">
      <c r="A46" s="33" t="s">
        <v>40</v>
      </c>
      <c r="B46" s="21" t="s">
        <v>16</v>
      </c>
      <c r="C46" s="22" t="s">
        <v>11</v>
      </c>
      <c r="D46" s="23" t="s">
        <v>47</v>
      </c>
      <c r="E46" s="9">
        <f t="shared" ref="E46:E56" si="14">SUM(F46:K46)</f>
        <v>28.57</v>
      </c>
      <c r="F46" s="9">
        <f t="shared" ref="F46:G46" si="15">SUM(F48:F48)</f>
        <v>3</v>
      </c>
      <c r="G46" s="9">
        <f t="shared" si="15"/>
        <v>4</v>
      </c>
      <c r="H46" s="9">
        <f>SUM(H48)</f>
        <v>11.07</v>
      </c>
      <c r="I46" s="9">
        <f>SUM( I48)</f>
        <v>3</v>
      </c>
      <c r="J46" s="9">
        <v>4.5</v>
      </c>
      <c r="K46" s="9">
        <v>3</v>
      </c>
      <c r="L46" s="9">
        <v>0</v>
      </c>
      <c r="M46" s="9">
        <v>0</v>
      </c>
    </row>
    <row r="47" spans="1:13">
      <c r="A47" s="34" t="s">
        <v>3</v>
      </c>
      <c r="B47" s="21"/>
      <c r="C47" s="27"/>
      <c r="D47" s="23"/>
      <c r="E47" s="9"/>
      <c r="F47" s="9"/>
      <c r="G47" s="9"/>
      <c r="H47" s="9"/>
      <c r="I47" s="9"/>
      <c r="J47" s="9"/>
      <c r="K47" s="9"/>
      <c r="L47" s="9"/>
      <c r="M47" s="9"/>
    </row>
    <row r="48" spans="1:13">
      <c r="A48" s="34" t="s">
        <v>41</v>
      </c>
      <c r="B48" s="21"/>
      <c r="C48" s="27"/>
      <c r="D48" s="28"/>
      <c r="E48" s="10">
        <f t="shared" si="14"/>
        <v>28.57</v>
      </c>
      <c r="F48" s="10">
        <v>3</v>
      </c>
      <c r="G48" s="10">
        <v>4</v>
      </c>
      <c r="H48" s="25">
        <v>11.07</v>
      </c>
      <c r="I48" s="10">
        <v>3</v>
      </c>
      <c r="J48" s="10">
        <v>4.5</v>
      </c>
      <c r="K48" s="10">
        <v>3</v>
      </c>
      <c r="L48" s="10">
        <v>0</v>
      </c>
      <c r="M48" s="10">
        <v>0</v>
      </c>
    </row>
    <row r="49" spans="1:13" ht="36" customHeight="1">
      <c r="A49" s="35" t="s">
        <v>35</v>
      </c>
      <c r="B49" s="21" t="s">
        <v>16</v>
      </c>
      <c r="C49" s="22" t="s">
        <v>11</v>
      </c>
      <c r="D49" s="23"/>
      <c r="E49" s="9">
        <f t="shared" si="14"/>
        <v>1535.3600000000001</v>
      </c>
      <c r="F49" s="9">
        <f>F50</f>
        <v>1535.3600000000001</v>
      </c>
      <c r="G49" s="9">
        <f>SUM(G52:G53)</f>
        <v>0</v>
      </c>
      <c r="H49" s="9">
        <f>SUM( H50)</f>
        <v>0</v>
      </c>
      <c r="I49" s="9">
        <f t="shared" ref="I49" si="16">I50</f>
        <v>0</v>
      </c>
      <c r="J49" s="9">
        <f>J50</f>
        <v>0</v>
      </c>
      <c r="K49" s="9">
        <f t="shared" ref="K49:M49" si="17">K50</f>
        <v>0</v>
      </c>
      <c r="L49" s="9">
        <f t="shared" si="17"/>
        <v>0</v>
      </c>
      <c r="M49" s="9">
        <f t="shared" si="17"/>
        <v>0</v>
      </c>
    </row>
    <row r="50" spans="1:13" ht="37.5" customHeight="1">
      <c r="A50" s="11" t="s">
        <v>36</v>
      </c>
      <c r="B50" s="21"/>
      <c r="C50" s="22"/>
      <c r="D50" s="23"/>
      <c r="E50" s="9">
        <f t="shared" si="14"/>
        <v>1535.3600000000001</v>
      </c>
      <c r="F50" s="9">
        <f>SUM(F52,F53)</f>
        <v>1535.3600000000001</v>
      </c>
      <c r="G50" s="9">
        <f>SUM(G52:G53)</f>
        <v>0</v>
      </c>
      <c r="H50" s="30">
        <f t="shared" ref="H50:K50" si="18">SUM(H52:H53)</f>
        <v>0</v>
      </c>
      <c r="I50" s="9">
        <f t="shared" si="18"/>
        <v>0</v>
      </c>
      <c r="J50" s="9">
        <f t="shared" si="18"/>
        <v>0</v>
      </c>
      <c r="K50" s="9">
        <f t="shared" si="18"/>
        <v>0</v>
      </c>
      <c r="L50" s="9">
        <f t="shared" ref="L50:M50" si="19">SUM(L52:L53)</f>
        <v>0</v>
      </c>
      <c r="M50" s="9">
        <f t="shared" si="19"/>
        <v>0</v>
      </c>
    </row>
    <row r="51" spans="1:13">
      <c r="A51" s="34" t="s">
        <v>3</v>
      </c>
      <c r="B51" s="21"/>
      <c r="C51" s="22"/>
      <c r="D51" s="23"/>
      <c r="E51" s="9"/>
      <c r="F51" s="9"/>
      <c r="G51" s="9"/>
      <c r="H51" s="30"/>
      <c r="I51" s="9"/>
      <c r="J51" s="9"/>
      <c r="K51" s="9"/>
      <c r="L51" s="9"/>
      <c r="M51" s="9"/>
    </row>
    <row r="52" spans="1:13" ht="31.5">
      <c r="A52" s="34" t="s">
        <v>33</v>
      </c>
      <c r="B52" s="21"/>
      <c r="C52" s="22"/>
      <c r="D52" s="36" t="s">
        <v>33</v>
      </c>
      <c r="E52" s="10">
        <f t="shared" si="14"/>
        <v>1182.104</v>
      </c>
      <c r="F52" s="10">
        <v>1182.104</v>
      </c>
      <c r="G52" s="10">
        <v>0</v>
      </c>
      <c r="H52" s="25">
        <v>0</v>
      </c>
      <c r="I52" s="9"/>
      <c r="J52" s="9"/>
      <c r="K52" s="9"/>
      <c r="L52" s="9"/>
      <c r="M52" s="9"/>
    </row>
    <row r="53" spans="1:13" ht="63">
      <c r="A53" s="34" t="s">
        <v>25</v>
      </c>
      <c r="B53" s="21"/>
      <c r="C53" s="22"/>
      <c r="D53" s="28" t="s">
        <v>18</v>
      </c>
      <c r="E53" s="10">
        <f t="shared" si="14"/>
        <v>353.25599999999997</v>
      </c>
      <c r="F53" s="10">
        <v>353.25599999999997</v>
      </c>
      <c r="G53" s="10">
        <v>0</v>
      </c>
      <c r="H53" s="25">
        <v>0</v>
      </c>
      <c r="I53" s="9"/>
      <c r="J53" s="9"/>
      <c r="K53" s="9"/>
      <c r="L53" s="9"/>
      <c r="M53" s="9"/>
    </row>
    <row r="54" spans="1:13" ht="52.5" customHeight="1">
      <c r="A54" s="11" t="s">
        <v>32</v>
      </c>
      <c r="B54" s="21" t="s">
        <v>16</v>
      </c>
      <c r="C54" s="22" t="s">
        <v>11</v>
      </c>
      <c r="D54" s="23"/>
      <c r="E54" s="9">
        <f t="shared" si="14"/>
        <v>3773.1540000000005</v>
      </c>
      <c r="F54" s="9">
        <f>F56</f>
        <v>783.13099999999997</v>
      </c>
      <c r="G54" s="9">
        <f>SUM(G56)</f>
        <v>785.10100000000011</v>
      </c>
      <c r="H54" s="9">
        <f>SUM( H56,H60)</f>
        <v>1133.8590000000002</v>
      </c>
      <c r="I54" s="9">
        <v>1071.0630000000001</v>
      </c>
      <c r="J54" s="9">
        <f>SUM(J56,J60,J66,J71)</f>
        <v>0</v>
      </c>
      <c r="K54" s="9">
        <f>SUM(K56:K59)</f>
        <v>0</v>
      </c>
      <c r="L54" s="9">
        <f>SUM(L56:L59)</f>
        <v>0</v>
      </c>
      <c r="M54" s="9">
        <f>SUM(M56:M59)</f>
        <v>0</v>
      </c>
    </row>
    <row r="55" spans="1:13">
      <c r="A55" s="34" t="s">
        <v>3</v>
      </c>
      <c r="B55" s="21"/>
      <c r="C55" s="22"/>
      <c r="D55" s="23"/>
      <c r="E55" s="9"/>
      <c r="F55" s="9"/>
      <c r="G55" s="9"/>
      <c r="H55" s="9"/>
      <c r="I55" s="9"/>
      <c r="J55" s="9"/>
      <c r="K55" s="9"/>
      <c r="L55" s="9"/>
      <c r="M55" s="9"/>
    </row>
    <row r="56" spans="1:13" ht="31.5">
      <c r="A56" s="11" t="s">
        <v>37</v>
      </c>
      <c r="B56" s="26">
        <v>2021</v>
      </c>
      <c r="C56" s="27"/>
      <c r="D56" s="28"/>
      <c r="E56" s="9">
        <f t="shared" si="14"/>
        <v>1568.232</v>
      </c>
      <c r="F56" s="9">
        <f>F58+F59</f>
        <v>783.13099999999997</v>
      </c>
      <c r="G56" s="9">
        <f>SUM(G58:G59)</f>
        <v>785.10100000000011</v>
      </c>
      <c r="H56" s="25"/>
      <c r="I56" s="10"/>
      <c r="J56" s="10"/>
      <c r="K56" s="10"/>
      <c r="L56" s="10"/>
      <c r="M56" s="10"/>
    </row>
    <row r="57" spans="1:13">
      <c r="A57" s="34" t="s">
        <v>3</v>
      </c>
      <c r="B57" s="26"/>
      <c r="C57" s="24"/>
      <c r="D57" s="28"/>
      <c r="E57" s="10"/>
      <c r="F57" s="10"/>
      <c r="G57" s="10"/>
      <c r="H57" s="25"/>
      <c r="I57" s="10"/>
      <c r="J57" s="10"/>
      <c r="K57" s="10"/>
      <c r="L57" s="10"/>
      <c r="M57" s="10"/>
    </row>
    <row r="58" spans="1:13" ht="31.5">
      <c r="A58" s="34"/>
      <c r="B58" s="26"/>
      <c r="C58" s="24"/>
      <c r="D58" s="36" t="s">
        <v>33</v>
      </c>
      <c r="E58" s="10">
        <f>SUM(F58,G58,H58,I58,J58,K58)</f>
        <v>1393.0889999999999</v>
      </c>
      <c r="F58" s="10">
        <v>700</v>
      </c>
      <c r="G58" s="10">
        <v>693.08900000000006</v>
      </c>
      <c r="H58" s="25"/>
      <c r="I58" s="10"/>
      <c r="J58" s="10"/>
      <c r="K58" s="10"/>
      <c r="L58" s="10"/>
      <c r="M58" s="10"/>
    </row>
    <row r="59" spans="1:13" ht="63">
      <c r="A59" s="34"/>
      <c r="B59" s="26"/>
      <c r="C59" s="24"/>
      <c r="D59" s="28" t="s">
        <v>18</v>
      </c>
      <c r="E59" s="10">
        <f>SUM(F59,G59,H59,I59,J59,K59)</f>
        <v>175.143</v>
      </c>
      <c r="F59" s="10">
        <v>83.131</v>
      </c>
      <c r="G59" s="10">
        <v>92.012</v>
      </c>
      <c r="H59" s="25"/>
      <c r="I59" s="10"/>
      <c r="J59" s="10"/>
      <c r="K59" s="10"/>
      <c r="L59" s="10"/>
      <c r="M59" s="10"/>
    </row>
    <row r="60" spans="1:13" ht="63.75" customHeight="1">
      <c r="A60" s="37" t="s">
        <v>50</v>
      </c>
      <c r="B60" s="26">
        <v>2022</v>
      </c>
      <c r="C60" s="27" t="s">
        <v>11</v>
      </c>
      <c r="D60" s="38" t="s">
        <v>8</v>
      </c>
      <c r="E60" s="9">
        <f>SUM( F60:K60)</f>
        <v>1133.8590000000002</v>
      </c>
      <c r="F60" s="10"/>
      <c r="G60" s="10"/>
      <c r="H60" s="30">
        <f>SUM(,H62:H65)</f>
        <v>1133.8590000000002</v>
      </c>
      <c r="I60" s="10"/>
      <c r="J60" s="10"/>
      <c r="K60" s="10"/>
      <c r="L60" s="10"/>
      <c r="M60" s="10"/>
    </row>
    <row r="61" spans="1:13">
      <c r="A61" s="39" t="s">
        <v>51</v>
      </c>
      <c r="B61" s="26"/>
      <c r="C61" s="24"/>
      <c r="D61" s="28"/>
      <c r="E61" s="10"/>
      <c r="F61" s="10"/>
      <c r="G61" s="10"/>
      <c r="H61" s="25"/>
      <c r="I61" s="10"/>
      <c r="J61" s="10"/>
      <c r="K61" s="10"/>
      <c r="L61" s="10"/>
      <c r="M61" s="10"/>
    </row>
    <row r="62" spans="1:13" ht="31.5">
      <c r="A62" s="39" t="s">
        <v>52</v>
      </c>
      <c r="B62" s="26"/>
      <c r="C62" s="24"/>
      <c r="D62" s="36" t="s">
        <v>33</v>
      </c>
      <c r="E62" s="10">
        <f>SUM( F62:K62)</f>
        <v>988.91600000000005</v>
      </c>
      <c r="F62" s="10"/>
      <c r="G62" s="10"/>
      <c r="H62" s="25">
        <v>988.91600000000005</v>
      </c>
      <c r="I62" s="10"/>
      <c r="J62" s="10"/>
      <c r="K62" s="10"/>
      <c r="L62" s="10"/>
      <c r="M62" s="10"/>
    </row>
    <row r="63" spans="1:13" ht="63">
      <c r="A63" s="39" t="s">
        <v>53</v>
      </c>
      <c r="B63" s="26"/>
      <c r="C63" s="24"/>
      <c r="D63" s="28" t="s">
        <v>18</v>
      </c>
      <c r="E63" s="10">
        <f>SUM( F63:K63)</f>
        <v>89.942999999999998</v>
      </c>
      <c r="F63" s="10"/>
      <c r="G63" s="10"/>
      <c r="H63" s="25">
        <v>89.942999999999998</v>
      </c>
      <c r="I63" s="10" t="s">
        <v>8</v>
      </c>
      <c r="J63" s="10"/>
      <c r="K63" s="10"/>
      <c r="L63" s="10"/>
      <c r="M63" s="10"/>
    </row>
    <row r="64" spans="1:13">
      <c r="A64" s="39" t="s">
        <v>54</v>
      </c>
      <c r="B64" s="26"/>
      <c r="C64" s="24"/>
      <c r="D64" s="40"/>
      <c r="E64" s="10">
        <f>SUM( F64:K64)</f>
        <v>0</v>
      </c>
      <c r="F64" s="10"/>
      <c r="G64" s="10"/>
      <c r="H64" s="25"/>
      <c r="I64" s="10"/>
      <c r="J64" s="10"/>
      <c r="K64" s="10"/>
      <c r="L64" s="10"/>
      <c r="M64" s="10"/>
    </row>
    <row r="65" spans="1:13">
      <c r="A65" s="39" t="s">
        <v>55</v>
      </c>
      <c r="B65" s="26"/>
      <c r="C65" s="24"/>
      <c r="D65" s="41"/>
      <c r="E65" s="10">
        <f>SUM( F65:K65)</f>
        <v>55</v>
      </c>
      <c r="F65" s="10"/>
      <c r="G65" s="10"/>
      <c r="H65" s="25">
        <v>55</v>
      </c>
      <c r="I65" s="10" t="s">
        <v>8</v>
      </c>
      <c r="J65" s="10"/>
      <c r="K65" s="10"/>
      <c r="L65" s="10"/>
      <c r="M65" s="10"/>
    </row>
    <row r="66" spans="1:13" ht="57" customHeight="1">
      <c r="A66" s="37" t="s">
        <v>58</v>
      </c>
      <c r="B66" s="26">
        <v>2023</v>
      </c>
      <c r="C66" s="27" t="s">
        <v>11</v>
      </c>
      <c r="D66" s="41"/>
      <c r="E66" s="9">
        <f t="shared" ref="E66:E75" si="20">SUM( F66:K66)</f>
        <v>921.0630000000001</v>
      </c>
      <c r="F66" s="10"/>
      <c r="G66" s="10"/>
      <c r="H66" s="25"/>
      <c r="I66" s="9">
        <f>SUM(I68:I70)</f>
        <v>921.0630000000001</v>
      </c>
      <c r="J66" s="10"/>
      <c r="K66" s="10"/>
      <c r="L66" s="10"/>
      <c r="M66" s="10"/>
    </row>
    <row r="67" spans="1:13" ht="15.75" customHeight="1">
      <c r="A67" s="39" t="s">
        <v>3</v>
      </c>
      <c r="B67" s="26"/>
      <c r="C67" s="24"/>
      <c r="D67" s="41"/>
      <c r="E67" s="10"/>
      <c r="F67" s="10"/>
      <c r="G67" s="10"/>
      <c r="H67" s="25"/>
      <c r="I67" s="10"/>
      <c r="J67" s="10"/>
      <c r="K67" s="10"/>
      <c r="L67" s="10"/>
      <c r="M67" s="10"/>
    </row>
    <row r="68" spans="1:13" ht="31.5">
      <c r="A68" s="39" t="s">
        <v>52</v>
      </c>
      <c r="B68" s="26"/>
      <c r="C68" s="24"/>
      <c r="D68" s="36" t="s">
        <v>33</v>
      </c>
      <c r="E68" s="10">
        <f t="shared" si="20"/>
        <v>818.86300000000006</v>
      </c>
      <c r="F68" s="10"/>
      <c r="G68" s="10"/>
      <c r="H68" s="25"/>
      <c r="I68" s="10">
        <v>818.86300000000006</v>
      </c>
      <c r="J68" s="10"/>
      <c r="K68" s="10"/>
      <c r="L68" s="10"/>
      <c r="M68" s="10"/>
    </row>
    <row r="69" spans="1:13" ht="63">
      <c r="A69" s="39" t="s">
        <v>53</v>
      </c>
      <c r="B69" s="26"/>
      <c r="C69" s="24"/>
      <c r="D69" s="28" t="s">
        <v>18</v>
      </c>
      <c r="E69" s="10">
        <f t="shared" si="20"/>
        <v>47.581000000000003</v>
      </c>
      <c r="F69" s="10"/>
      <c r="G69" s="10"/>
      <c r="H69" s="25"/>
      <c r="I69" s="10">
        <f>51.395-3.814</f>
        <v>47.581000000000003</v>
      </c>
      <c r="J69" s="10"/>
      <c r="K69" s="10"/>
      <c r="L69" s="10"/>
      <c r="M69" s="10"/>
    </row>
    <row r="70" spans="1:13">
      <c r="A70" s="39" t="s">
        <v>55</v>
      </c>
      <c r="B70" s="26"/>
      <c r="C70" s="24"/>
      <c r="D70" s="42"/>
      <c r="E70" s="10">
        <f t="shared" si="20"/>
        <v>54.619</v>
      </c>
      <c r="F70" s="10"/>
      <c r="G70" s="10"/>
      <c r="H70" s="25"/>
      <c r="I70" s="10">
        <v>54.619</v>
      </c>
      <c r="J70" s="10"/>
      <c r="K70" s="10"/>
      <c r="L70" s="10"/>
      <c r="M70" s="10"/>
    </row>
    <row r="71" spans="1:13" ht="51.75" customHeight="1">
      <c r="A71" s="37" t="s">
        <v>64</v>
      </c>
      <c r="B71" s="26"/>
      <c r="C71" s="24"/>
      <c r="D71" s="42"/>
      <c r="E71" s="9">
        <f t="shared" si="20"/>
        <v>150</v>
      </c>
      <c r="F71" s="10"/>
      <c r="G71" s="10"/>
      <c r="H71" s="25"/>
      <c r="I71" s="9">
        <f>SUM(I73:I75)</f>
        <v>150</v>
      </c>
      <c r="J71" s="9">
        <f>SUM(J73:J75)</f>
        <v>0</v>
      </c>
      <c r="K71" s="10"/>
      <c r="L71" s="10"/>
      <c r="M71" s="10"/>
    </row>
    <row r="72" spans="1:13" ht="18.75" customHeight="1">
      <c r="A72" s="39" t="s">
        <v>3</v>
      </c>
      <c r="B72" s="26"/>
      <c r="C72" s="24"/>
      <c r="D72" s="42"/>
      <c r="E72" s="10"/>
      <c r="F72" s="10"/>
      <c r="G72" s="10"/>
      <c r="H72" s="25"/>
      <c r="I72" s="10"/>
      <c r="J72" s="10"/>
      <c r="K72" s="10"/>
      <c r="L72" s="10"/>
      <c r="M72" s="10"/>
    </row>
    <row r="73" spans="1:13">
      <c r="A73" s="39" t="s">
        <v>52</v>
      </c>
      <c r="B73" s="26"/>
      <c r="C73" s="24"/>
      <c r="D73" s="42"/>
      <c r="E73" s="10">
        <f t="shared" si="20"/>
        <v>128.863</v>
      </c>
      <c r="F73" s="10"/>
      <c r="G73" s="10"/>
      <c r="H73" s="25"/>
      <c r="I73" s="10">
        <v>128.863</v>
      </c>
      <c r="J73" s="10"/>
      <c r="K73" s="10"/>
      <c r="L73" s="10"/>
      <c r="M73" s="10"/>
    </row>
    <row r="74" spans="1:13">
      <c r="A74" s="39" t="s">
        <v>53</v>
      </c>
      <c r="B74" s="26"/>
      <c r="C74" s="24"/>
      <c r="D74" s="42"/>
      <c r="E74" s="10">
        <f t="shared" si="20"/>
        <v>12.156000000000001</v>
      </c>
      <c r="F74" s="10"/>
      <c r="G74" s="10"/>
      <c r="H74" s="25"/>
      <c r="I74" s="10">
        <v>12.156000000000001</v>
      </c>
      <c r="J74" s="10" t="s">
        <v>8</v>
      </c>
      <c r="K74" s="10"/>
      <c r="L74" s="10"/>
      <c r="M74" s="10"/>
    </row>
    <row r="75" spans="1:13">
      <c r="A75" s="39" t="s">
        <v>55</v>
      </c>
      <c r="B75" s="26"/>
      <c r="C75" s="24"/>
      <c r="D75" s="42"/>
      <c r="E75" s="10">
        <f t="shared" si="20"/>
        <v>8.9809999999999999</v>
      </c>
      <c r="F75" s="10"/>
      <c r="G75" s="10"/>
      <c r="H75" s="25"/>
      <c r="I75" s="10">
        <f>8.895+0.086</f>
        <v>8.9809999999999999</v>
      </c>
      <c r="J75" s="10" t="s">
        <v>8</v>
      </c>
      <c r="K75" s="10"/>
      <c r="L75" s="10"/>
      <c r="M75" s="10"/>
    </row>
    <row r="76" spans="1:13" ht="32.25" customHeight="1">
      <c r="A76" s="12" t="s">
        <v>12</v>
      </c>
      <c r="B76" s="21" t="s">
        <v>8</v>
      </c>
      <c r="C76" s="20"/>
      <c r="D76" s="30"/>
      <c r="E76" s="9">
        <f>SUM(F76:M76)</f>
        <v>19130.858</v>
      </c>
      <c r="F76" s="9">
        <f>F9+F17</f>
        <v>3952.8629999999998</v>
      </c>
      <c r="G76" s="9">
        <f>G9+G17</f>
        <v>2358.6210000000001</v>
      </c>
      <c r="H76" s="9">
        <f>SUM(H9,H17)</f>
        <v>3286.5540000000001</v>
      </c>
      <c r="I76" s="9">
        <f>SUM(,I17,I14,I9)</f>
        <v>3111.6970000000001</v>
      </c>
      <c r="J76" s="9">
        <f>J9+J17</f>
        <v>1403.3860000000002</v>
      </c>
      <c r="K76" s="9">
        <f>K9+K17</f>
        <v>1875.5029999999999</v>
      </c>
      <c r="L76" s="9">
        <f>L9+L17</f>
        <v>1605.508</v>
      </c>
      <c r="M76" s="9">
        <f>M9+M17</f>
        <v>1536.7260000000001</v>
      </c>
    </row>
    <row r="77" spans="1:13" ht="15">
      <c r="A77" s="2"/>
      <c r="B77" s="1"/>
      <c r="C77" s="2"/>
      <c r="D77" s="2"/>
      <c r="E77" s="1"/>
      <c r="F77" s="6"/>
      <c r="G77" s="6"/>
      <c r="H77" s="6"/>
      <c r="I77" s="17"/>
      <c r="J77" s="8"/>
      <c r="K77" s="6"/>
      <c r="L77" s="6"/>
      <c r="M77" s="6"/>
    </row>
    <row r="78" spans="1:13" ht="18.75" customHeight="1">
      <c r="A78" s="1"/>
      <c r="B78" s="1"/>
      <c r="C78" s="2"/>
      <c r="D78" s="2"/>
      <c r="E78" s="1"/>
      <c r="F78" s="6"/>
      <c r="G78" s="6"/>
      <c r="H78" s="6"/>
      <c r="I78" s="17"/>
      <c r="J78" s="8"/>
      <c r="K78" s="6"/>
      <c r="L78" s="6"/>
      <c r="M78" s="6"/>
    </row>
    <row r="79" spans="1:13" ht="15">
      <c r="A79" s="1"/>
      <c r="B79" s="1"/>
      <c r="C79" s="1"/>
      <c r="D79" s="1"/>
      <c r="E79" s="1"/>
      <c r="F79" s="6"/>
      <c r="G79" s="6"/>
      <c r="H79" s="6"/>
      <c r="I79" s="17"/>
      <c r="J79" s="8"/>
      <c r="K79" s="6"/>
      <c r="L79" s="6"/>
      <c r="M79" s="6"/>
    </row>
    <row r="80" spans="1:13" ht="15">
      <c r="A80" s="1"/>
      <c r="B80" s="1"/>
      <c r="C80" s="1"/>
      <c r="D80" s="1"/>
      <c r="E80" s="1"/>
      <c r="F80" s="6"/>
      <c r="G80" s="6"/>
      <c r="H80" s="6"/>
      <c r="I80" s="17"/>
      <c r="J80" s="8"/>
      <c r="K80" s="6"/>
      <c r="L80" s="6"/>
      <c r="M80" s="6"/>
    </row>
    <row r="81" spans="1:13" ht="15">
      <c r="A81" s="1"/>
      <c r="B81" s="1"/>
      <c r="C81" s="1"/>
      <c r="D81" s="1"/>
      <c r="E81" s="1"/>
      <c r="F81" s="6"/>
      <c r="G81" s="6"/>
      <c r="H81" s="6"/>
      <c r="I81" s="17"/>
      <c r="J81" s="8"/>
      <c r="K81" s="6"/>
      <c r="L81" s="6"/>
      <c r="M81" s="6"/>
    </row>
    <row r="82" spans="1:13" ht="15">
      <c r="A82" s="1"/>
      <c r="B82" s="1"/>
      <c r="C82" s="1"/>
      <c r="D82" s="1"/>
      <c r="E82" s="1"/>
      <c r="F82" s="6"/>
      <c r="G82" s="6"/>
      <c r="H82" s="6"/>
      <c r="I82" s="17"/>
      <c r="J82" s="8"/>
      <c r="K82" s="6"/>
      <c r="L82" s="6"/>
      <c r="M82" s="6"/>
    </row>
    <row r="83" spans="1:13" ht="15">
      <c r="A83" s="1"/>
      <c r="B83" s="1"/>
      <c r="C83" s="1"/>
      <c r="D83" s="1"/>
      <c r="E83" s="1"/>
      <c r="F83" s="6"/>
      <c r="G83" s="6"/>
      <c r="H83" s="6"/>
      <c r="I83" s="17"/>
      <c r="J83" s="8"/>
      <c r="K83" s="6"/>
      <c r="L83" s="6"/>
      <c r="M83" s="6"/>
    </row>
    <row r="84" spans="1:13" ht="15">
      <c r="A84" s="1"/>
      <c r="B84" s="1"/>
      <c r="C84" s="1"/>
      <c r="D84" s="1"/>
      <c r="E84" s="1"/>
      <c r="F84" s="6"/>
      <c r="G84" s="6"/>
      <c r="H84" s="6"/>
      <c r="I84" s="17"/>
      <c r="J84" s="8"/>
      <c r="K84" s="6"/>
      <c r="L84" s="6"/>
      <c r="M84" s="6"/>
    </row>
    <row r="85" spans="1:13" ht="15">
      <c r="A85" s="1"/>
      <c r="B85" s="1"/>
      <c r="C85" s="1"/>
      <c r="D85" s="1"/>
      <c r="E85" s="1"/>
      <c r="F85" s="6"/>
      <c r="G85" s="6"/>
      <c r="H85" s="6"/>
      <c r="I85" s="17"/>
      <c r="J85" s="8"/>
      <c r="K85" s="6"/>
      <c r="L85" s="6"/>
      <c r="M85" s="6"/>
    </row>
    <row r="86" spans="1:13">
      <c r="A86" s="1"/>
      <c r="B86" s="1"/>
      <c r="C86" s="1"/>
      <c r="D86" s="1"/>
      <c r="F86" s="4"/>
      <c r="G86" s="4" t="s">
        <v>13</v>
      </c>
    </row>
    <row r="87" spans="1:13">
      <c r="A87" s="1"/>
      <c r="B87" s="1"/>
      <c r="C87" s="1"/>
      <c r="D87" s="1"/>
      <c r="F87" s="4"/>
    </row>
    <row r="88" spans="1:13">
      <c r="A88" s="1"/>
      <c r="F88" s="4"/>
    </row>
    <row r="89" spans="1:13">
      <c r="F89" s="4"/>
    </row>
    <row r="90" spans="1:13">
      <c r="F90" s="4"/>
    </row>
    <row r="91" spans="1:13">
      <c r="F91" s="4"/>
    </row>
    <row r="92" spans="1:13">
      <c r="F92" s="4"/>
    </row>
    <row r="93" spans="1:13">
      <c r="F93" s="13"/>
    </row>
    <row r="94" spans="1:13">
      <c r="F94" s="4"/>
    </row>
    <row r="95" spans="1:13">
      <c r="F95" s="4"/>
    </row>
    <row r="96" spans="1:13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  <row r="103" spans="6:6">
      <c r="F103" s="4"/>
    </row>
    <row r="104" spans="6:6">
      <c r="F104" s="4"/>
    </row>
    <row r="105" spans="6:6">
      <c r="F105" s="4"/>
    </row>
    <row r="106" spans="6:6">
      <c r="F106" s="4"/>
    </row>
    <row r="107" spans="6:6">
      <c r="F107" s="4"/>
    </row>
    <row r="108" spans="6:6">
      <c r="F108" s="4"/>
    </row>
    <row r="109" spans="6:6">
      <c r="F109" s="4"/>
    </row>
    <row r="110" spans="6:6">
      <c r="F110" s="4"/>
    </row>
    <row r="111" spans="6:6">
      <c r="F111" s="4"/>
    </row>
    <row r="112" spans="6:6">
      <c r="F112" s="4"/>
    </row>
    <row r="113" spans="6:6">
      <c r="F113" s="4"/>
    </row>
    <row r="114" spans="6:6">
      <c r="F114" s="4"/>
    </row>
    <row r="115" spans="6:6">
      <c r="F115" s="4"/>
    </row>
    <row r="116" spans="6:6">
      <c r="F116" s="4"/>
    </row>
    <row r="117" spans="6:6">
      <c r="F117" s="4"/>
    </row>
    <row r="118" spans="6:6">
      <c r="F118" s="4"/>
    </row>
    <row r="119" spans="6:6">
      <c r="F119" s="4"/>
    </row>
    <row r="120" spans="6:6">
      <c r="F120" s="4"/>
    </row>
    <row r="121" spans="6:6">
      <c r="F121" s="4"/>
    </row>
    <row r="122" spans="6:6">
      <c r="F122" s="4"/>
    </row>
    <row r="123" spans="6:6">
      <c r="F123" s="4"/>
    </row>
    <row r="124" spans="6:6">
      <c r="F124" s="4"/>
    </row>
    <row r="125" spans="6:6">
      <c r="F125" s="4"/>
    </row>
    <row r="126" spans="6:6">
      <c r="F126" s="4"/>
    </row>
    <row r="127" spans="6:6">
      <c r="F127" s="4"/>
    </row>
    <row r="128" spans="6:6">
      <c r="F128" s="4"/>
    </row>
    <row r="129" spans="6:6">
      <c r="F129" s="4"/>
    </row>
    <row r="130" spans="6:6">
      <c r="F130" s="4"/>
    </row>
    <row r="131" spans="6:6">
      <c r="F131" s="4"/>
    </row>
    <row r="132" spans="6:6">
      <c r="F132" s="4"/>
    </row>
    <row r="133" spans="6:6">
      <c r="F133" s="4"/>
    </row>
    <row r="134" spans="6:6">
      <c r="F134" s="4"/>
    </row>
    <row r="135" spans="6:6">
      <c r="F135" s="4"/>
    </row>
    <row r="136" spans="6:6">
      <c r="F136" s="4"/>
    </row>
    <row r="137" spans="6:6">
      <c r="F137" s="4"/>
    </row>
    <row r="138" spans="6:6">
      <c r="F138" s="4"/>
    </row>
    <row r="139" spans="6:6">
      <c r="F139" s="4"/>
    </row>
    <row r="140" spans="6:6">
      <c r="F140" s="4"/>
    </row>
    <row r="141" spans="6:6">
      <c r="F141" s="4"/>
    </row>
    <row r="142" spans="6:6">
      <c r="F142" s="4"/>
    </row>
    <row r="143" spans="6:6">
      <c r="F143" s="4"/>
    </row>
    <row r="144" spans="6:6">
      <c r="F144" s="4"/>
    </row>
    <row r="145" spans="6:6">
      <c r="F145" s="4"/>
    </row>
    <row r="146" spans="6:6">
      <c r="F146" s="4"/>
    </row>
    <row r="147" spans="6:6">
      <c r="F147" s="4"/>
    </row>
    <row r="148" spans="6:6">
      <c r="F148" s="4"/>
    </row>
    <row r="149" spans="6:6">
      <c r="F149" s="4"/>
    </row>
    <row r="150" spans="6:6">
      <c r="F150" s="4"/>
    </row>
    <row r="151" spans="6:6">
      <c r="F151" s="4"/>
    </row>
    <row r="152" spans="6:6">
      <c r="F152" s="4"/>
    </row>
    <row r="153" spans="6:6">
      <c r="F153" s="4"/>
    </row>
    <row r="154" spans="6:6">
      <c r="F154" s="4"/>
    </row>
    <row r="155" spans="6:6">
      <c r="F155" s="4"/>
    </row>
    <row r="156" spans="6:6">
      <c r="F156" s="4"/>
    </row>
    <row r="157" spans="6:6">
      <c r="F157" s="4"/>
    </row>
    <row r="158" spans="6:6">
      <c r="F158" s="4"/>
    </row>
    <row r="159" spans="6:6">
      <c r="F159" s="4"/>
    </row>
    <row r="160" spans="6:6">
      <c r="F160" s="4"/>
    </row>
    <row r="161" spans="6:6">
      <c r="F161" s="4"/>
    </row>
    <row r="162" spans="6:6">
      <c r="F162" s="4"/>
    </row>
    <row r="163" spans="6:6">
      <c r="F163" s="4"/>
    </row>
    <row r="164" spans="6:6">
      <c r="F164" s="4"/>
    </row>
    <row r="165" spans="6:6">
      <c r="F165" s="4"/>
    </row>
    <row r="166" spans="6:6">
      <c r="F166" s="4"/>
    </row>
    <row r="167" spans="6:6">
      <c r="F167" s="4"/>
    </row>
    <row r="168" spans="6:6">
      <c r="F168" s="4"/>
    </row>
    <row r="169" spans="6:6">
      <c r="F169" s="4"/>
    </row>
    <row r="170" spans="6:6">
      <c r="F170" s="4"/>
    </row>
    <row r="171" spans="6:6">
      <c r="F171" s="4"/>
    </row>
    <row r="172" spans="6:6">
      <c r="F172" s="4"/>
    </row>
    <row r="173" spans="6:6">
      <c r="F173" s="4"/>
    </row>
    <row r="174" spans="6:6">
      <c r="F174" s="4"/>
    </row>
    <row r="175" spans="6:6">
      <c r="F175" s="4"/>
    </row>
    <row r="176" spans="6:6">
      <c r="F176" s="4"/>
    </row>
    <row r="177" spans="6:6">
      <c r="F177" s="4"/>
    </row>
    <row r="178" spans="6:6">
      <c r="F178" s="4"/>
    </row>
    <row r="179" spans="6:6">
      <c r="F179" s="4"/>
    </row>
    <row r="180" spans="6:6">
      <c r="F180" s="4"/>
    </row>
    <row r="181" spans="6:6">
      <c r="F181" s="4"/>
    </row>
    <row r="182" spans="6:6">
      <c r="F182" s="4"/>
    </row>
    <row r="183" spans="6:6">
      <c r="F183" s="4"/>
    </row>
    <row r="184" spans="6:6">
      <c r="F184" s="4"/>
    </row>
    <row r="185" spans="6:6">
      <c r="F185" s="4"/>
    </row>
    <row r="186" spans="6:6">
      <c r="F186" s="4"/>
    </row>
    <row r="187" spans="6:6">
      <c r="F187" s="4"/>
    </row>
    <row r="188" spans="6:6">
      <c r="F188" s="4"/>
    </row>
    <row r="189" spans="6:6">
      <c r="F189" s="4"/>
    </row>
    <row r="190" spans="6:6">
      <c r="F190" s="4"/>
    </row>
    <row r="191" spans="6:6">
      <c r="F191" s="4"/>
    </row>
    <row r="192" spans="6:6">
      <c r="F192" s="4"/>
    </row>
    <row r="193" spans="6:6">
      <c r="F193" s="4"/>
    </row>
    <row r="194" spans="6:6">
      <c r="F194" s="4"/>
    </row>
    <row r="195" spans="6:6">
      <c r="F195" s="4"/>
    </row>
    <row r="196" spans="6:6">
      <c r="F196" s="4"/>
    </row>
    <row r="197" spans="6:6">
      <c r="F197" s="4"/>
    </row>
    <row r="198" spans="6:6">
      <c r="F198" s="4"/>
    </row>
    <row r="199" spans="6:6">
      <c r="F199" s="4"/>
    </row>
    <row r="200" spans="6:6">
      <c r="F200" s="4"/>
    </row>
    <row r="201" spans="6:6">
      <c r="F201" s="4"/>
    </row>
    <row r="202" spans="6:6">
      <c r="F202" s="4"/>
    </row>
    <row r="203" spans="6:6">
      <c r="F203" s="4"/>
    </row>
    <row r="204" spans="6:6">
      <c r="F204" s="4"/>
    </row>
    <row r="205" spans="6:6">
      <c r="F205" s="4"/>
    </row>
    <row r="206" spans="6:6">
      <c r="F206" s="4"/>
    </row>
    <row r="207" spans="6:6">
      <c r="F207" s="4"/>
    </row>
    <row r="208" spans="6:6">
      <c r="F208" s="4"/>
    </row>
    <row r="209" spans="6:6">
      <c r="F209" s="4"/>
    </row>
    <row r="210" spans="6:6">
      <c r="F210" s="4"/>
    </row>
    <row r="211" spans="6:6">
      <c r="F211" s="4"/>
    </row>
    <row r="212" spans="6:6">
      <c r="F212" s="4"/>
    </row>
    <row r="213" spans="6:6">
      <c r="F213" s="4"/>
    </row>
  </sheetData>
  <mergeCells count="10">
    <mergeCell ref="A7:A8"/>
    <mergeCell ref="B7:B8"/>
    <mergeCell ref="C7:C8"/>
    <mergeCell ref="D7:D8"/>
    <mergeCell ref="E7:E8"/>
    <mergeCell ref="F1:M1"/>
    <mergeCell ref="A3:M3"/>
    <mergeCell ref="A4:M4"/>
    <mergeCell ref="A5:M5"/>
    <mergeCell ref="F7:M7"/>
  </mergeCells>
  <phoneticPr fontId="1" type="noConversion"/>
  <pageMargins left="0" right="0" top="0.59055118110236227" bottom="0.19685039370078741" header="0.51181102362204722" footer="0.51181102362204722"/>
  <pageSetup paperSize="9" scale="7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показ. ЖКХ.</vt:lpstr>
      <vt:lpstr>'показ. ЖКХ.'!Заголовки_для_печати</vt:lpstr>
      <vt:lpstr>'показ. ЖКХ.'!Область_печати</vt:lpstr>
    </vt:vector>
  </TitlesOfParts>
  <Company>Министерство финансовК.О.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2024-11-28T13:05:23Z</cp:lastPrinted>
  <dcterms:created xsi:type="dcterms:W3CDTF">2013-08-26T07:48:35Z</dcterms:created>
  <dcterms:modified xsi:type="dcterms:W3CDTF">2024-11-28T13:34:17Z</dcterms:modified>
</cp:coreProperties>
</file>